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tthiasmonneron/Ecométrique Dropbox/Entreprise/04 - Développement Commercial/01 - Client/AEAG/Guide EP AEAG/WP Gestionnaires/Aide CCTP/version octobre/"/>
    </mc:Choice>
  </mc:AlternateContent>
  <xr:revisionPtr revIDLastSave="0" documentId="13_ncr:1_{350B53F8-18D1-6648-9F83-6E501A4C4D78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Paramètres" sheetId="1" r:id="rId1"/>
    <sheet name="BPU" sheetId="2" r:id="rId2"/>
    <sheet name="DQE – Synthès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" l="1"/>
  <c r="G32" i="2"/>
  <c r="G7" i="2"/>
  <c r="G8" i="2"/>
  <c r="G10" i="2"/>
  <c r="G12" i="2"/>
  <c r="G5" i="2"/>
  <c r="E13" i="2"/>
  <c r="G13" i="2" s="1"/>
  <c r="E10" i="2"/>
  <c r="E11" i="2"/>
  <c r="G11" i="2" s="1"/>
  <c r="E9" i="2"/>
  <c r="G9" i="2" s="1"/>
  <c r="E8" i="2"/>
  <c r="E7" i="2"/>
  <c r="E6" i="2"/>
  <c r="G6" i="2" s="1"/>
  <c r="E19" i="2"/>
  <c r="E18" i="2"/>
  <c r="E17" i="2"/>
  <c r="G17" i="2" s="1"/>
  <c r="G43" i="2"/>
  <c r="G42" i="2"/>
  <c r="E4" i="3" s="1"/>
  <c r="G38" i="2"/>
  <c r="G37" i="2"/>
  <c r="E36" i="2"/>
  <c r="G36" i="2" s="1"/>
  <c r="G35" i="2"/>
  <c r="G31" i="2"/>
  <c r="E30" i="2"/>
  <c r="G30" i="2" s="1"/>
  <c r="G29" i="2"/>
  <c r="E28" i="2"/>
  <c r="G28" i="2" s="1"/>
  <c r="E27" i="2"/>
  <c r="G27" i="2" s="1"/>
  <c r="G23" i="2"/>
  <c r="G22" i="2"/>
  <c r="E21" i="2"/>
  <c r="G21" i="2" s="1"/>
  <c r="E20" i="2"/>
  <c r="G20" i="2" s="1"/>
  <c r="G18" i="2"/>
  <c r="B4" i="3" l="1"/>
  <c r="G24" i="2"/>
  <c r="G14" i="2"/>
  <c r="G45" i="2" s="1"/>
  <c r="G47" i="2" s="1"/>
  <c r="C4" i="3"/>
  <c r="D4" i="3"/>
  <c r="A4" i="3"/>
  <c r="F4" i="3" l="1"/>
</calcChain>
</file>

<file path=xl/sharedStrings.xml><?xml version="1.0" encoding="utf-8"?>
<sst xmlns="http://schemas.openxmlformats.org/spreadsheetml/2006/main" count="166" uniqueCount="120">
  <si>
    <t>Paramètres du DQE</t>
  </si>
  <si>
    <t>Nombre de stations (N)</t>
  </si>
  <si>
    <t>Nombre de campagnes/an</t>
  </si>
  <si>
    <t>Durée d’immersion (jours)</t>
  </si>
  <si>
    <t>Unité monétaire</t>
  </si>
  <si>
    <t>€</t>
  </si>
  <si>
    <t>Note :</t>
  </si>
  <si>
    <t>Tous les montants sont à compléter par le candidat. Les quantités du DQE sont indicatives et servent à la comparaison des offres.</t>
  </si>
  <si>
    <t>Catégorie</t>
  </si>
  <si>
    <t>Code</t>
  </si>
  <si>
    <t>Poste</t>
  </si>
  <si>
    <t>Unité</t>
  </si>
  <si>
    <t>Quantité (DQE)</t>
  </si>
  <si>
    <t>Prix unitaire HT</t>
  </si>
  <si>
    <t>Total HT</t>
  </si>
  <si>
    <t>Observations</t>
  </si>
  <si>
    <t>TERRAIN – Pose/Relève et logistique</t>
  </si>
  <si>
    <t>Terrain</t>
  </si>
  <si>
    <t>T1</t>
  </si>
  <si>
    <t>Pose + relève POCIS (par station et par campagne)</t>
  </si>
  <si>
    <t>u</t>
  </si>
  <si>
    <t>Inclut déplacement, pose, relève et traçabilité.</t>
  </si>
  <si>
    <t>T2</t>
  </si>
  <si>
    <t>Pose + relève DGT (par station et par campagne)</t>
  </si>
  <si>
    <t>T3</t>
  </si>
  <si>
    <t>T4</t>
  </si>
  <si>
    <t>T5</t>
  </si>
  <si>
    <t>Journée d’intervention imprévue (hydrologie défavorable, re-déploiement)</t>
  </si>
  <si>
    <t>j</t>
  </si>
  <si>
    <t>Quantité indicative.</t>
  </si>
  <si>
    <t>T6</t>
  </si>
  <si>
    <t>forfait</t>
  </si>
  <si>
    <t>Forfait de mise à disposition équipements de terrain.</t>
  </si>
  <si>
    <t>Sous-total catégorie :</t>
  </si>
  <si>
    <t>LABORATOIRE – Analyses et paramètres de calcul</t>
  </si>
  <si>
    <t>Laboratoire</t>
  </si>
  <si>
    <t>L1</t>
  </si>
  <si>
    <t>Extraction/Analyse POCIS – Pesticides (liste courte)</t>
  </si>
  <si>
    <t>échantillon</t>
  </si>
  <si>
    <t>Préciser la liste ; LD/LQ et incertitudes requises.</t>
  </si>
  <si>
    <t>L2</t>
  </si>
  <si>
    <t>Extraction/Analyse POCIS – Pesticides (liste étendue)</t>
  </si>
  <si>
    <t>Ligne alternative si demandée en option.</t>
  </si>
  <si>
    <t>L3</t>
  </si>
  <si>
    <t>Préciser les éléments cibles ; LD/LQ et incertitudes requises.</t>
  </si>
  <si>
    <t>L4</t>
  </si>
  <si>
    <t>Par station et campagne.</t>
  </si>
  <si>
    <t>L5</t>
  </si>
  <si>
    <t>Table des paramètres de calcul (Rs pour POCIS ou D, Δg, A, t pour DGT) + incertitudes</t>
  </si>
  <si>
    <t>Fourniture table et justification (sources/validité).</t>
  </si>
  <si>
    <t>L6</t>
  </si>
  <si>
    <t>Dossier de validation des méthodes (sur demande du MOA)</t>
  </si>
  <si>
    <t>Option activable.</t>
  </si>
  <si>
    <t>Sous-total LABORATOIRE</t>
  </si>
  <si>
    <t>DONNÉES &amp; RESTITUTION – EDILABO / SIG / Rapports</t>
  </si>
  <si>
    <t>Données</t>
  </si>
  <si>
    <t>D1</t>
  </si>
  <si>
    <t>Fichiers EDILABO (RAI) en réponse aux DAI</t>
  </si>
  <si>
    <t>lot</t>
  </si>
  <si>
    <t>Un lot par station et par campagne.</t>
  </si>
  <si>
    <t>D2</t>
  </si>
  <si>
    <t>Fichiers Excel/CSV miroir (masque fourni)</t>
  </si>
  <si>
    <t>Si demandé par le MOA.</t>
  </si>
  <si>
    <t>D3</t>
  </si>
  <si>
    <t>Lot SIG QGIS (EPSG:2154) – couches Stations/Déploiements/Résultats + styles/métadonnées</t>
  </si>
  <si>
    <t>Inclut projet QGIS.</t>
  </si>
  <si>
    <t>D4</t>
  </si>
  <si>
    <t>Rapport provisoire par campagne</t>
  </si>
  <si>
    <t>rapport</t>
  </si>
  <si>
    <t>Remis J-10 avant COTECH.</t>
  </si>
  <si>
    <t>D5</t>
  </si>
  <si>
    <t>Rapport final (synthèse annuelle)</t>
  </si>
  <si>
    <t>Sous-total DONNÉES &amp; RESTITUTION</t>
  </si>
  <si>
    <t>RÉUNIONS &amp; COORDINATION</t>
  </si>
  <si>
    <t>Réunions</t>
  </si>
  <si>
    <t>R1</t>
  </si>
  <si>
    <t>Réunion de lancement (Kick-off)</t>
  </si>
  <si>
    <t>R2</t>
  </si>
  <si>
    <t>Réunions COTECH (après chaque campagne)</t>
  </si>
  <si>
    <t>réunion</t>
  </si>
  <si>
    <t>R3</t>
  </si>
  <si>
    <t>COPIL mi-projet</t>
  </si>
  <si>
    <t>R4</t>
  </si>
  <si>
    <t>COPIL final</t>
  </si>
  <si>
    <t>Sous-total RÉUNIONS &amp; COORDINATION</t>
  </si>
  <si>
    <t>OPTIONS (si ordres de service)</t>
  </si>
  <si>
    <t>Options</t>
  </si>
  <si>
    <t>O1</t>
  </si>
  <si>
    <t>Campagne supplémentaire (pose/relève POCIS + DGT + analyses + livrables)</t>
  </si>
  <si>
    <t>Par station ; inclut terrain, labo, données.</t>
  </si>
  <si>
    <t>O2</t>
  </si>
  <si>
    <t>Intervention urgente (crue/accident) sous 72 h</t>
  </si>
  <si>
    <t>TOTAL GÉNÉRAL HT :</t>
  </si>
  <si>
    <t>TVA (taux à renseigner) :</t>
  </si>
  <si>
    <t>TOTAL TTC (indicatif) :</t>
  </si>
  <si>
    <t>Décomposition du Quantitatif Estimatif (DQE) – Synthèse</t>
  </si>
  <si>
    <t>Sous-total Terrain</t>
  </si>
  <si>
    <t>Sous-total Laboratoire</t>
  </si>
  <si>
    <t>Sous-total Données</t>
  </si>
  <si>
    <t>Sous-total Réunions</t>
  </si>
  <si>
    <t>Sous-total Options</t>
  </si>
  <si>
    <t>TOTAL GÉNÉRAL HT</t>
  </si>
  <si>
    <t>Campagne de repérage des sites</t>
  </si>
  <si>
    <t>Inclut déplacement et temps</t>
  </si>
  <si>
    <t>Matériel</t>
  </si>
  <si>
    <t>Blanc échantillonneur POCIS</t>
  </si>
  <si>
    <t>Blanc échantillonneur DGT</t>
  </si>
  <si>
    <t>Blanc Terrain</t>
  </si>
  <si>
    <t>Échantillonneur POCIS</t>
  </si>
  <si>
    <t>Échantillonneur DGT</t>
  </si>
  <si>
    <t>Extraction/Analyse DGT - Métaux (liste étendue)</t>
  </si>
  <si>
    <t>Conservation réplicats/extraits</t>
  </si>
  <si>
    <t>Fourniture cages/ancres/consommables de déploiement (par stations et par campagne)</t>
  </si>
  <si>
    <t>Extraction/Analyse DGT – Métaux (par élément)</t>
  </si>
  <si>
    <t>T7</t>
  </si>
  <si>
    <t>T8</t>
  </si>
  <si>
    <t>T9</t>
  </si>
  <si>
    <t>L7</t>
  </si>
  <si>
    <t>Sous-total TERRAIN</t>
  </si>
  <si>
    <t>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</si>
</sst>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666666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1" fontId="0" fillId="0" borderId="1" xfId="0" applyNumberFormat="1" applyBorder="1"/>
    <xf numFmtId="0" fontId="0" fillId="0" borderId="1" xfId="0" applyBorder="1" applyAlignment="1">
      <alignment wrapText="1"/>
    </xf>
    <xf numFmtId="0" fontId="3" fillId="0" borderId="0" xfId="0" applyFont="1"/>
    <xf numFmtId="0" fontId="2" fillId="3" borderId="1" xfId="0" applyFont="1" applyFill="1" applyBorder="1"/>
    <xf numFmtId="164" fontId="0" fillId="0" borderId="1" xfId="0" applyNumberFormat="1" applyBorder="1"/>
    <xf numFmtId="164" fontId="2" fillId="4" borderId="1" xfId="0" applyNumberFormat="1" applyFont="1" applyFill="1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B6" sqref="B6"/>
    </sheetView>
  </sheetViews>
  <sheetFormatPr baseColWidth="10" defaultColWidth="8.83203125" defaultRowHeight="15" x14ac:dyDescent="0.2"/>
  <cols>
    <col min="1" max="1" width="28.6640625" customWidth="1"/>
    <col min="2" max="2" width="16.6640625" customWidth="1"/>
  </cols>
  <sheetData>
    <row r="1" spans="1:2" ht="19" x14ac:dyDescent="0.25">
      <c r="A1" s="1" t="s">
        <v>0</v>
      </c>
    </row>
    <row r="3" spans="1:2" x14ac:dyDescent="0.2">
      <c r="A3" s="2" t="s">
        <v>1</v>
      </c>
      <c r="B3" s="3">
        <v>4</v>
      </c>
    </row>
    <row r="4" spans="1:2" x14ac:dyDescent="0.2">
      <c r="A4" s="2" t="s">
        <v>2</v>
      </c>
      <c r="B4" s="3">
        <v>4</v>
      </c>
    </row>
    <row r="5" spans="1:2" x14ac:dyDescent="0.2">
      <c r="A5" s="2" t="s">
        <v>3</v>
      </c>
      <c r="B5" s="3">
        <v>15</v>
      </c>
    </row>
    <row r="6" spans="1:2" ht="16" x14ac:dyDescent="0.2">
      <c r="A6" s="2" t="s">
        <v>4</v>
      </c>
      <c r="B6" s="4" t="s">
        <v>5</v>
      </c>
    </row>
    <row r="8" spans="1:2" x14ac:dyDescent="0.2">
      <c r="A8" s="2" t="s">
        <v>6</v>
      </c>
    </row>
    <row r="9" spans="1:2" x14ac:dyDescent="0.2">
      <c r="A9" s="5" t="s">
        <v>7</v>
      </c>
    </row>
  </sheetData>
  <pageMargins left="0.7" right="0.7" top="0.75" bottom="0.75" header="0.3" footer="0.3"/>
  <headerFooter>
    <oddFooter>&amp;LÉchantillonnage passif POCIS/DGT – BPU/DQE&amp;R 2025-10-06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tabSelected="1" topLeftCell="A18" zoomScale="112" workbookViewId="0">
      <selection activeCell="C5" sqref="C5"/>
    </sheetView>
  </sheetViews>
  <sheetFormatPr baseColWidth="10" defaultColWidth="8.83203125" defaultRowHeight="15" x14ac:dyDescent="0.2"/>
  <cols>
    <col min="1" max="1" width="22.6640625" customWidth="1"/>
    <col min="2" max="2" width="10.6640625" customWidth="1"/>
    <col min="3" max="3" width="55.6640625" customWidth="1"/>
    <col min="4" max="4" width="10.6640625" customWidth="1"/>
    <col min="5" max="7" width="16.6640625" customWidth="1"/>
    <col min="8" max="8" width="35.6640625" customWidth="1"/>
  </cols>
  <sheetData>
    <row r="1" spans="1:8" ht="19" x14ac:dyDescent="0.25">
      <c r="A1" s="1" t="s">
        <v>119</v>
      </c>
    </row>
    <row r="3" spans="1:8" x14ac:dyDescent="0.2">
      <c r="A3" s="2" t="s">
        <v>8</v>
      </c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2" t="s">
        <v>14</v>
      </c>
      <c r="H3" s="2" t="s">
        <v>15</v>
      </c>
    </row>
    <row r="4" spans="1:8" x14ac:dyDescent="0.2">
      <c r="A4" s="9" t="s">
        <v>16</v>
      </c>
      <c r="B4" s="9"/>
      <c r="C4" s="9"/>
      <c r="D4" s="9"/>
      <c r="E4" s="9"/>
      <c r="F4" s="9"/>
      <c r="G4" s="9"/>
      <c r="H4" s="9"/>
    </row>
    <row r="5" spans="1:8" ht="16" x14ac:dyDescent="0.2">
      <c r="A5" s="4" t="s">
        <v>17</v>
      </c>
      <c r="B5" s="4" t="s">
        <v>18</v>
      </c>
      <c r="C5" s="4" t="s">
        <v>102</v>
      </c>
      <c r="D5" s="4" t="s">
        <v>20</v>
      </c>
      <c r="E5" s="3">
        <v>1</v>
      </c>
      <c r="F5" s="7">
        <v>1200</v>
      </c>
      <c r="G5" s="7">
        <f t="shared" ref="G5:G13" si="0">E5*F5</f>
        <v>1200</v>
      </c>
      <c r="H5" s="4" t="s">
        <v>103</v>
      </c>
    </row>
    <row r="6" spans="1:8" ht="32" x14ac:dyDescent="0.2">
      <c r="A6" s="4" t="s">
        <v>17</v>
      </c>
      <c r="B6" s="4" t="s">
        <v>22</v>
      </c>
      <c r="C6" s="4" t="s">
        <v>19</v>
      </c>
      <c r="D6" s="4" t="s">
        <v>20</v>
      </c>
      <c r="E6" s="3">
        <f>Paramètres!B3*Paramètres!B4</f>
        <v>16</v>
      </c>
      <c r="F6" s="7">
        <v>50</v>
      </c>
      <c r="G6" s="7">
        <f t="shared" si="0"/>
        <v>800</v>
      </c>
      <c r="H6" s="4" t="s">
        <v>21</v>
      </c>
    </row>
    <row r="7" spans="1:8" ht="32" x14ac:dyDescent="0.2">
      <c r="A7" s="4" t="s">
        <v>17</v>
      </c>
      <c r="B7" s="4" t="s">
        <v>24</v>
      </c>
      <c r="C7" s="4" t="s">
        <v>23</v>
      </c>
      <c r="D7" s="4" t="s">
        <v>20</v>
      </c>
      <c r="E7" s="3">
        <f>Paramètres!B3*Paramètres!B4</f>
        <v>16</v>
      </c>
      <c r="F7" s="7">
        <v>50</v>
      </c>
      <c r="G7" s="7">
        <f t="shared" si="0"/>
        <v>800</v>
      </c>
      <c r="H7" s="4" t="s">
        <v>21</v>
      </c>
    </row>
    <row r="8" spans="1:8" ht="16" x14ac:dyDescent="0.2">
      <c r="A8" s="4" t="s">
        <v>104</v>
      </c>
      <c r="B8" s="4" t="s">
        <v>25</v>
      </c>
      <c r="C8" s="4" t="s">
        <v>108</v>
      </c>
      <c r="D8" s="4" t="s">
        <v>20</v>
      </c>
      <c r="E8" s="3">
        <f>Paramètres!B3*Paramètres!B4</f>
        <v>16</v>
      </c>
      <c r="F8" s="7">
        <v>85</v>
      </c>
      <c r="G8" s="7">
        <f t="shared" si="0"/>
        <v>1360</v>
      </c>
      <c r="H8" s="4"/>
    </row>
    <row r="9" spans="1:8" ht="16" x14ac:dyDescent="0.2">
      <c r="A9" s="4" t="s">
        <v>104</v>
      </c>
      <c r="B9" s="4" t="s">
        <v>26</v>
      </c>
      <c r="C9" s="4" t="s">
        <v>109</v>
      </c>
      <c r="D9" s="4" t="s">
        <v>20</v>
      </c>
      <c r="E9" s="3">
        <f>Paramètres!B3*Paramètres!B4</f>
        <v>16</v>
      </c>
      <c r="F9" s="7">
        <v>85</v>
      </c>
      <c r="G9" s="7">
        <f t="shared" si="0"/>
        <v>1360</v>
      </c>
      <c r="H9" s="4"/>
    </row>
    <row r="10" spans="1:8" ht="16" x14ac:dyDescent="0.2">
      <c r="A10" s="4" t="s">
        <v>17</v>
      </c>
      <c r="B10" s="4" t="s">
        <v>30</v>
      </c>
      <c r="C10" s="4" t="s">
        <v>105</v>
      </c>
      <c r="D10" s="4" t="s">
        <v>20</v>
      </c>
      <c r="E10" s="3">
        <f>Paramètres!B4</f>
        <v>4</v>
      </c>
      <c r="F10" s="7">
        <v>85</v>
      </c>
      <c r="G10" s="7">
        <f t="shared" si="0"/>
        <v>340</v>
      </c>
      <c r="H10" s="4" t="s">
        <v>107</v>
      </c>
    </row>
    <row r="11" spans="1:8" ht="16" x14ac:dyDescent="0.2">
      <c r="A11" s="4" t="s">
        <v>17</v>
      </c>
      <c r="B11" s="4" t="s">
        <v>114</v>
      </c>
      <c r="C11" s="4" t="s">
        <v>106</v>
      </c>
      <c r="D11" s="4" t="s">
        <v>20</v>
      </c>
      <c r="E11" s="3">
        <f>Paramètres!B3*Paramètres!B4</f>
        <v>16</v>
      </c>
      <c r="F11" s="7">
        <v>85</v>
      </c>
      <c r="G11" s="7">
        <f t="shared" si="0"/>
        <v>1360</v>
      </c>
      <c r="H11" s="4" t="s">
        <v>107</v>
      </c>
    </row>
    <row r="12" spans="1:8" ht="32" x14ac:dyDescent="0.2">
      <c r="A12" s="4" t="s">
        <v>17</v>
      </c>
      <c r="B12" s="4" t="s">
        <v>115</v>
      </c>
      <c r="C12" s="4" t="s">
        <v>27</v>
      </c>
      <c r="D12" s="4" t="s">
        <v>28</v>
      </c>
      <c r="E12" s="3">
        <v>4</v>
      </c>
      <c r="F12" s="7">
        <v>500</v>
      </c>
      <c r="G12" s="7">
        <f t="shared" si="0"/>
        <v>2000</v>
      </c>
      <c r="H12" s="4" t="s">
        <v>29</v>
      </c>
    </row>
    <row r="13" spans="1:8" ht="32" x14ac:dyDescent="0.2">
      <c r="A13" s="4" t="s">
        <v>17</v>
      </c>
      <c r="B13" s="4" t="s">
        <v>116</v>
      </c>
      <c r="C13" s="4" t="s">
        <v>112</v>
      </c>
      <c r="D13" s="4" t="s">
        <v>31</v>
      </c>
      <c r="E13" s="3">
        <f>Paramètres!B3*Paramètres!B4</f>
        <v>16</v>
      </c>
      <c r="F13" s="7">
        <v>20</v>
      </c>
      <c r="G13" s="7">
        <f t="shared" si="0"/>
        <v>320</v>
      </c>
      <c r="H13" s="4" t="s">
        <v>32</v>
      </c>
    </row>
    <row r="14" spans="1:8" x14ac:dyDescent="0.2">
      <c r="F14" s="6" t="s">
        <v>33</v>
      </c>
      <c r="G14" s="8">
        <f>SUM(G4:G13)</f>
        <v>9540</v>
      </c>
      <c r="H14" s="5" t="s">
        <v>118</v>
      </c>
    </row>
    <row r="16" spans="1:8" x14ac:dyDescent="0.2">
      <c r="A16" s="9" t="s">
        <v>34</v>
      </c>
      <c r="B16" s="9"/>
      <c r="C16" s="9"/>
      <c r="D16" s="9"/>
      <c r="E16" s="9"/>
      <c r="F16" s="9"/>
      <c r="G16" s="9"/>
      <c r="H16" s="9"/>
    </row>
    <row r="17" spans="1:8" ht="32" x14ac:dyDescent="0.2">
      <c r="A17" s="4" t="s">
        <v>35</v>
      </c>
      <c r="B17" s="4" t="s">
        <v>36</v>
      </c>
      <c r="C17" s="4" t="s">
        <v>37</v>
      </c>
      <c r="D17" s="4" t="s">
        <v>38</v>
      </c>
      <c r="E17" s="3">
        <f>Paramètres!B3*Paramètres!B4</f>
        <v>16</v>
      </c>
      <c r="F17" s="7">
        <v>150</v>
      </c>
      <c r="G17" s="7">
        <f t="shared" ref="G17:G23" si="1">E17*F17</f>
        <v>2400</v>
      </c>
      <c r="H17" s="4" t="s">
        <v>39</v>
      </c>
    </row>
    <row r="18" spans="1:8" ht="16" x14ac:dyDescent="0.2">
      <c r="A18" s="4" t="s">
        <v>35</v>
      </c>
      <c r="B18" s="4" t="s">
        <v>40</v>
      </c>
      <c r="C18" s="4" t="s">
        <v>41</v>
      </c>
      <c r="D18" s="4" t="s">
        <v>38</v>
      </c>
      <c r="E18" s="3">
        <f>Paramètres!B3*Paramètres!B4</f>
        <v>16</v>
      </c>
      <c r="F18" s="7">
        <v>150</v>
      </c>
      <c r="G18" s="7">
        <f t="shared" si="1"/>
        <v>2400</v>
      </c>
      <c r="H18" s="4" t="s">
        <v>42</v>
      </c>
    </row>
    <row r="19" spans="1:8" ht="16" x14ac:dyDescent="0.2">
      <c r="A19" s="4"/>
      <c r="B19" s="4" t="s">
        <v>43</v>
      </c>
      <c r="C19" s="4" t="s">
        <v>110</v>
      </c>
      <c r="D19" s="4" t="s">
        <v>38</v>
      </c>
      <c r="E19" s="3">
        <f>Paramètres!B3*Paramètres!B4</f>
        <v>16</v>
      </c>
      <c r="F19" s="7">
        <v>140</v>
      </c>
      <c r="G19" s="7"/>
      <c r="H19" s="4"/>
    </row>
    <row r="20" spans="1:8" ht="32" x14ac:dyDescent="0.2">
      <c r="A20" s="4" t="s">
        <v>35</v>
      </c>
      <c r="B20" s="4" t="s">
        <v>45</v>
      </c>
      <c r="C20" s="4" t="s">
        <v>113</v>
      </c>
      <c r="D20" s="4" t="s">
        <v>38</v>
      </c>
      <c r="E20" s="3">
        <f>Paramètres!B3*Paramètres!B4</f>
        <v>16</v>
      </c>
      <c r="F20" s="7">
        <v>140</v>
      </c>
      <c r="G20" s="7">
        <f t="shared" si="1"/>
        <v>2240</v>
      </c>
      <c r="H20" s="4" t="s">
        <v>44</v>
      </c>
    </row>
    <row r="21" spans="1:8" ht="16" x14ac:dyDescent="0.2">
      <c r="A21" s="4" t="s">
        <v>35</v>
      </c>
      <c r="B21" s="4" t="s">
        <v>47</v>
      </c>
      <c r="C21" s="4" t="s">
        <v>111</v>
      </c>
      <c r="D21" s="4" t="s">
        <v>31</v>
      </c>
      <c r="E21" s="3">
        <f>Paramètres!B3*Paramètres!B4</f>
        <v>16</v>
      </c>
      <c r="F21" s="7">
        <v>5</v>
      </c>
      <c r="G21" s="7">
        <f t="shared" si="1"/>
        <v>80</v>
      </c>
      <c r="H21" s="4" t="s">
        <v>46</v>
      </c>
    </row>
    <row r="22" spans="1:8" ht="32" x14ac:dyDescent="0.2">
      <c r="A22" s="4" t="s">
        <v>35</v>
      </c>
      <c r="B22" s="4" t="s">
        <v>50</v>
      </c>
      <c r="C22" s="4" t="s">
        <v>48</v>
      </c>
      <c r="D22" s="4" t="s">
        <v>31</v>
      </c>
      <c r="E22" s="3">
        <v>1</v>
      </c>
      <c r="F22" s="7">
        <v>500</v>
      </c>
      <c r="G22" s="7">
        <f t="shared" si="1"/>
        <v>500</v>
      </c>
      <c r="H22" s="4" t="s">
        <v>49</v>
      </c>
    </row>
    <row r="23" spans="1:8" ht="16" x14ac:dyDescent="0.2">
      <c r="A23" s="4" t="s">
        <v>35</v>
      </c>
      <c r="B23" s="4" t="s">
        <v>117</v>
      </c>
      <c r="C23" s="4" t="s">
        <v>51</v>
      </c>
      <c r="D23" s="4" t="s">
        <v>31</v>
      </c>
      <c r="E23" s="3">
        <v>1</v>
      </c>
      <c r="F23" s="7">
        <v>50</v>
      </c>
      <c r="G23" s="7">
        <f t="shared" si="1"/>
        <v>50</v>
      </c>
      <c r="H23" s="4" t="s">
        <v>52</v>
      </c>
    </row>
    <row r="24" spans="1:8" x14ac:dyDescent="0.2">
      <c r="F24" s="6" t="s">
        <v>33</v>
      </c>
      <c r="G24" s="8">
        <f>SUM(G17:G23)</f>
        <v>7670</v>
      </c>
      <c r="H24" s="5" t="s">
        <v>53</v>
      </c>
    </row>
    <row r="26" spans="1:8" x14ac:dyDescent="0.2">
      <c r="A26" s="9" t="s">
        <v>54</v>
      </c>
      <c r="B26" s="9"/>
      <c r="C26" s="9"/>
      <c r="D26" s="9"/>
      <c r="E26" s="9"/>
      <c r="F26" s="9"/>
      <c r="G26" s="9"/>
      <c r="H26" s="9"/>
    </row>
    <row r="27" spans="1:8" ht="16" x14ac:dyDescent="0.2">
      <c r="A27" s="4" t="s">
        <v>55</v>
      </c>
      <c r="B27" s="4" t="s">
        <v>56</v>
      </c>
      <c r="C27" s="4" t="s">
        <v>57</v>
      </c>
      <c r="D27" s="4" t="s">
        <v>58</v>
      </c>
      <c r="E27" s="3">
        <f>Paramètres!B3*Paramètres!B4</f>
        <v>16</v>
      </c>
      <c r="F27" s="7">
        <v>10</v>
      </c>
      <c r="G27" s="7">
        <f>E27*F27</f>
        <v>160</v>
      </c>
      <c r="H27" s="4" t="s">
        <v>59</v>
      </c>
    </row>
    <row r="28" spans="1:8" ht="16" x14ac:dyDescent="0.2">
      <c r="A28" s="4" t="s">
        <v>55</v>
      </c>
      <c r="B28" s="4" t="s">
        <v>60</v>
      </c>
      <c r="C28" s="4" t="s">
        <v>61</v>
      </c>
      <c r="D28" s="4" t="s">
        <v>58</v>
      </c>
      <c r="E28" s="3">
        <f>Paramètres!B3*Paramètres!B4</f>
        <v>16</v>
      </c>
      <c r="F28" s="7">
        <v>10</v>
      </c>
      <c r="G28" s="7">
        <f>E28*F28</f>
        <v>160</v>
      </c>
      <c r="H28" s="4" t="s">
        <v>62</v>
      </c>
    </row>
    <row r="29" spans="1:8" ht="32" x14ac:dyDescent="0.2">
      <c r="A29" s="4" t="s">
        <v>55</v>
      </c>
      <c r="B29" s="4" t="s">
        <v>63</v>
      </c>
      <c r="C29" s="4" t="s">
        <v>64</v>
      </c>
      <c r="D29" s="4" t="s">
        <v>58</v>
      </c>
      <c r="E29" s="3">
        <v>1</v>
      </c>
      <c r="F29" s="7">
        <v>500</v>
      </c>
      <c r="G29" s="7">
        <f>E29*F29</f>
        <v>500</v>
      </c>
      <c r="H29" s="4" t="s">
        <v>65</v>
      </c>
    </row>
    <row r="30" spans="1:8" ht="16" x14ac:dyDescent="0.2">
      <c r="A30" s="4" t="s">
        <v>55</v>
      </c>
      <c r="B30" s="4" t="s">
        <v>66</v>
      </c>
      <c r="C30" s="4" t="s">
        <v>67</v>
      </c>
      <c r="D30" s="4" t="s">
        <v>68</v>
      </c>
      <c r="E30" s="3">
        <f>Paramètres!B4</f>
        <v>4</v>
      </c>
      <c r="F30" s="7">
        <v>300</v>
      </c>
      <c r="G30" s="7">
        <f>E30*F30</f>
        <v>1200</v>
      </c>
      <c r="H30" s="4" t="s">
        <v>69</v>
      </c>
    </row>
    <row r="31" spans="1:8" ht="16" x14ac:dyDescent="0.2">
      <c r="A31" s="4" t="s">
        <v>55</v>
      </c>
      <c r="B31" s="4" t="s">
        <v>70</v>
      </c>
      <c r="C31" s="4" t="s">
        <v>71</v>
      </c>
      <c r="D31" s="4" t="s">
        <v>68</v>
      </c>
      <c r="E31" s="3">
        <v>1</v>
      </c>
      <c r="F31" s="7">
        <v>1500</v>
      </c>
      <c r="G31" s="7">
        <f>E31*F31</f>
        <v>1500</v>
      </c>
      <c r="H31" s="4"/>
    </row>
    <row r="32" spans="1:8" x14ac:dyDescent="0.2">
      <c r="F32" s="6" t="s">
        <v>33</v>
      </c>
      <c r="G32" s="8">
        <f>SUM(G27:G31)</f>
        <v>3520</v>
      </c>
      <c r="H32" s="5" t="s">
        <v>72</v>
      </c>
    </row>
    <row r="34" spans="1:8" x14ac:dyDescent="0.2">
      <c r="A34" s="9" t="s">
        <v>73</v>
      </c>
      <c r="B34" s="9"/>
      <c r="C34" s="9"/>
      <c r="D34" s="9"/>
      <c r="E34" s="9"/>
      <c r="F34" s="9"/>
      <c r="G34" s="9"/>
      <c r="H34" s="9"/>
    </row>
    <row r="35" spans="1:8" ht="16" x14ac:dyDescent="0.2">
      <c r="A35" s="4" t="s">
        <v>74</v>
      </c>
      <c r="B35" s="4" t="s">
        <v>75</v>
      </c>
      <c r="C35" s="4" t="s">
        <v>76</v>
      </c>
      <c r="D35" s="4" t="s">
        <v>31</v>
      </c>
      <c r="E35" s="3">
        <v>1</v>
      </c>
      <c r="F35" s="7">
        <v>400</v>
      </c>
      <c r="G35" s="7">
        <f>E35*F35</f>
        <v>400</v>
      </c>
      <c r="H35" s="4"/>
    </row>
    <row r="36" spans="1:8" ht="16" x14ac:dyDescent="0.2">
      <c r="A36" s="4" t="s">
        <v>74</v>
      </c>
      <c r="B36" s="4" t="s">
        <v>77</v>
      </c>
      <c r="C36" s="4" t="s">
        <v>78</v>
      </c>
      <c r="D36" s="4" t="s">
        <v>79</v>
      </c>
      <c r="E36" s="3">
        <f>Paramètres!B4</f>
        <v>4</v>
      </c>
      <c r="F36" s="7">
        <v>400</v>
      </c>
      <c r="G36" s="7">
        <f>E36*F36</f>
        <v>1600</v>
      </c>
      <c r="H36" s="4"/>
    </row>
    <row r="37" spans="1:8" ht="16" x14ac:dyDescent="0.2">
      <c r="A37" s="4" t="s">
        <v>74</v>
      </c>
      <c r="B37" s="4" t="s">
        <v>80</v>
      </c>
      <c r="C37" s="4" t="s">
        <v>81</v>
      </c>
      <c r="D37" s="4" t="s">
        <v>31</v>
      </c>
      <c r="E37" s="3">
        <v>1</v>
      </c>
      <c r="F37" s="7">
        <v>400</v>
      </c>
      <c r="G37" s="7">
        <f>E37*F37</f>
        <v>400</v>
      </c>
      <c r="H37" s="4"/>
    </row>
    <row r="38" spans="1:8" ht="16" x14ac:dyDescent="0.2">
      <c r="A38" s="4" t="s">
        <v>74</v>
      </c>
      <c r="B38" s="4" t="s">
        <v>82</v>
      </c>
      <c r="C38" s="4" t="s">
        <v>83</v>
      </c>
      <c r="D38" s="4" t="s">
        <v>31</v>
      </c>
      <c r="E38" s="3">
        <v>1</v>
      </c>
      <c r="F38" s="7">
        <v>400</v>
      </c>
      <c r="G38" s="7">
        <f>E38*F38</f>
        <v>400</v>
      </c>
      <c r="H38" s="4"/>
    </row>
    <row r="39" spans="1:8" x14ac:dyDescent="0.2">
      <c r="F39" s="6" t="s">
        <v>33</v>
      </c>
      <c r="G39" s="8">
        <f>SUM(G35:G38)</f>
        <v>2800</v>
      </c>
      <c r="H39" s="5" t="s">
        <v>84</v>
      </c>
    </row>
    <row r="41" spans="1:8" x14ac:dyDescent="0.2">
      <c r="A41" s="9" t="s">
        <v>85</v>
      </c>
      <c r="B41" s="9"/>
      <c r="C41" s="9"/>
      <c r="D41" s="9"/>
      <c r="E41" s="9"/>
      <c r="F41" s="9"/>
      <c r="G41" s="9"/>
      <c r="H41" s="9"/>
    </row>
    <row r="42" spans="1:8" ht="32" x14ac:dyDescent="0.2">
      <c r="A42" s="4" t="s">
        <v>86</v>
      </c>
      <c r="B42" s="4" t="s">
        <v>87</v>
      </c>
      <c r="C42" s="4" t="s">
        <v>88</v>
      </c>
      <c r="D42" s="4" t="s">
        <v>31</v>
      </c>
      <c r="E42" s="3">
        <v>1</v>
      </c>
      <c r="F42" s="7">
        <v>0</v>
      </c>
      <c r="G42" s="7">
        <f>E42*F42</f>
        <v>0</v>
      </c>
      <c r="H42" s="4" t="s">
        <v>89</v>
      </c>
    </row>
    <row r="43" spans="1:8" ht="16" x14ac:dyDescent="0.2">
      <c r="A43" s="4" t="s">
        <v>86</v>
      </c>
      <c r="B43" s="4" t="s">
        <v>90</v>
      </c>
      <c r="C43" s="4" t="s">
        <v>91</v>
      </c>
      <c r="D43" s="4" t="s">
        <v>28</v>
      </c>
      <c r="E43" s="3">
        <v>2</v>
      </c>
      <c r="F43" s="7">
        <v>0</v>
      </c>
      <c r="G43" s="7">
        <f>E43*F43</f>
        <v>0</v>
      </c>
      <c r="H43" s="4" t="s">
        <v>29</v>
      </c>
    </row>
    <row r="45" spans="1:8" x14ac:dyDescent="0.2">
      <c r="F45" s="6" t="s">
        <v>92</v>
      </c>
      <c r="G45" s="8">
        <f>SUM(G39,G32,G24,G14)</f>
        <v>23530</v>
      </c>
    </row>
    <row r="46" spans="1:8" ht="32" x14ac:dyDescent="0.2">
      <c r="F46" s="4" t="s">
        <v>93</v>
      </c>
      <c r="G46">
        <v>20</v>
      </c>
      <c r="H46" s="5"/>
    </row>
    <row r="47" spans="1:8" ht="32" x14ac:dyDescent="0.2">
      <c r="F47" s="4" t="s">
        <v>94</v>
      </c>
      <c r="G47" s="7">
        <f>G45*(1+G46/100)</f>
        <v>28236</v>
      </c>
    </row>
  </sheetData>
  <mergeCells count="5">
    <mergeCell ref="A4:H4"/>
    <mergeCell ref="A16:H16"/>
    <mergeCell ref="A26:H26"/>
    <mergeCell ref="A34:H34"/>
    <mergeCell ref="A41:H41"/>
  </mergeCells>
  <phoneticPr fontId="4" type="noConversion"/>
  <pageMargins left="0.7" right="0.7" top="0.75" bottom="0.75" header="0.3" footer="0.3"/>
  <headerFooter>
    <oddFooter>&amp;LÉchantillonnage passif POCIS/DGT – BPU/DQE&amp;R 2025-10-06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workbookViewId="0"/>
  </sheetViews>
  <sheetFormatPr baseColWidth="10" defaultColWidth="8.83203125" defaultRowHeight="15" x14ac:dyDescent="0.2"/>
  <cols>
    <col min="1" max="6" width="24.6640625" customWidth="1"/>
  </cols>
  <sheetData>
    <row r="1" spans="1:6" ht="19" x14ac:dyDescent="0.25">
      <c r="A1" s="1" t="s">
        <v>95</v>
      </c>
    </row>
    <row r="3" spans="1:6" x14ac:dyDescent="0.2">
      <c r="A3" s="2" t="s">
        <v>96</v>
      </c>
      <c r="B3" s="2" t="s">
        <v>97</v>
      </c>
      <c r="C3" s="2" t="s">
        <v>98</v>
      </c>
      <c r="D3" s="2" t="s">
        <v>99</v>
      </c>
      <c r="E3" s="2" t="s">
        <v>100</v>
      </c>
      <c r="F3" s="2" t="s">
        <v>101</v>
      </c>
    </row>
    <row r="4" spans="1:6" x14ac:dyDescent="0.2">
      <c r="A4" s="8">
        <f>SUMIF(BPU!A:A,"Terrain",BPU!G:G)</f>
        <v>6820</v>
      </c>
      <c r="B4" s="8">
        <f>SUMIF(BPU!A:A,"Laboratoire",BPU!G:G)</f>
        <v>7670</v>
      </c>
      <c r="C4" s="8">
        <f>SUMIF(BPU!A:A,"Données",BPU!G:G)</f>
        <v>3520</v>
      </c>
      <c r="D4" s="8">
        <f>SUMIF(BPU!A:A,"Réunions",BPU!G:G)</f>
        <v>2800</v>
      </c>
      <c r="E4" s="8">
        <f>SUMIF(BPU!A:A,"Options",BPU!G:G)</f>
        <v>0</v>
      </c>
      <c r="F4" s="8">
        <f>SUM(A4:E4)</f>
        <v>20810</v>
      </c>
    </row>
  </sheetData>
  <pageMargins left="0.7" right="0.7" top="0.75" bottom="0.75" header="0.3" footer="0.3"/>
  <headerFooter>
    <oddFooter>&amp;LÉchantillonnage passif POCIS/DGT – BPU/DQE&amp;R 2025-10-06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Paramètres</vt:lpstr>
      <vt:lpstr>BPU</vt:lpstr>
      <vt:lpstr>DQE – 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Matthias Monneron</cp:lastModifiedBy>
  <dcterms:created xsi:type="dcterms:W3CDTF">2025-10-06T08:52:07Z</dcterms:created>
  <dcterms:modified xsi:type="dcterms:W3CDTF">2025-11-17T13:14:42Z</dcterms:modified>
</cp:coreProperties>
</file>